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4235" windowHeight="6855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<sst xmlns="http://schemas.openxmlformats.org/spreadsheetml/2006/main" count="53" uniqueCount="37">
  <si>
    <t>daň z pozemkov</t>
  </si>
  <si>
    <t>výmera v m2</t>
  </si>
  <si>
    <t>hodnota</t>
  </si>
  <si>
    <t>sadzba</t>
  </si>
  <si>
    <t>a/</t>
  </si>
  <si>
    <t>orná pôda ZM</t>
  </si>
  <si>
    <t>Prílepy</t>
  </si>
  <si>
    <t>Hoňovce</t>
  </si>
  <si>
    <t>b/</t>
  </si>
  <si>
    <t>TTP ZM</t>
  </si>
  <si>
    <t>c/</t>
  </si>
  <si>
    <t>záhrady</t>
  </si>
  <si>
    <t>d/</t>
  </si>
  <si>
    <t>lesné pozemky</t>
  </si>
  <si>
    <t>f/</t>
  </si>
  <si>
    <t>g/</t>
  </si>
  <si>
    <t>stavebné pozemky</t>
  </si>
  <si>
    <t>h/</t>
  </si>
  <si>
    <t>daň zo stavieb</t>
  </si>
  <si>
    <t>stavby na bývanie</t>
  </si>
  <si>
    <t>na poľnoh.produkciu</t>
  </si>
  <si>
    <t>rekreač.a záhr.chatky</t>
  </si>
  <si>
    <t>garáže</t>
  </si>
  <si>
    <t>priem.a energet.stavby</t>
  </si>
  <si>
    <t>podnikat. činnosť</t>
  </si>
  <si>
    <t>ostatné stavby</t>
  </si>
  <si>
    <t>viacúčelové stavby</t>
  </si>
  <si>
    <t>príplatok za podlažie</t>
  </si>
  <si>
    <t>daň z bytov</t>
  </si>
  <si>
    <t>byty</t>
  </si>
  <si>
    <t>nebytové priestory</t>
  </si>
  <si>
    <t>Celkom</t>
  </si>
  <si>
    <t>a1</t>
  </si>
  <si>
    <t>zastavané plochy, ost.</t>
  </si>
  <si>
    <t>nebytové priest.-garáž</t>
  </si>
  <si>
    <t>nebytové priest.-podnik</t>
  </si>
  <si>
    <t>Prehľad % zvýšenia sadzieb dane z nehnuteľností na rok 2014</t>
  </si>
</sst>
</file>

<file path=xl/styles.xml><?xml version="1.0" encoding="utf-8"?>
<styleSheet xmlns="http://schemas.openxmlformats.org/spreadsheetml/2006/main">
  <numFmts count="22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_S_k_-;\-* #,##0\ _S_k_-;_-* &quot;-&quot;??\ _S_k_-;_-@_-"/>
    <numFmt numFmtId="173" formatCode="0.0"/>
    <numFmt numFmtId="174" formatCode="_-* #,##0.0\ _S_k_-;\-* #,##0.0\ _S_k_-;_-* &quot;-&quot;??\ _S_k_-;_-@_-"/>
    <numFmt numFmtId="175" formatCode="0.000"/>
    <numFmt numFmtId="176" formatCode="0.0000"/>
    <numFmt numFmtId="177" formatCode="0.0%"/>
  </numFmts>
  <fonts count="26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sz val="8"/>
      <color indexed="10"/>
      <name val="Arial"/>
      <family val="0"/>
    </font>
    <font>
      <sz val="8"/>
      <color indexed="17"/>
      <name val="Arial"/>
      <family val="0"/>
    </font>
    <font>
      <b/>
      <sz val="8"/>
      <color indexed="10"/>
      <name val="Arial"/>
      <family val="0"/>
    </font>
    <font>
      <b/>
      <sz val="8"/>
      <color indexed="17"/>
      <name val="Arial"/>
      <family val="0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1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17" borderId="0" applyNumberFormat="0" applyBorder="0" applyAlignment="0" applyProtection="0"/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7" borderId="8" applyNumberFormat="0" applyAlignment="0" applyProtection="0"/>
    <xf numFmtId="0" fontId="21" fillId="19" borderId="8" applyNumberFormat="0" applyAlignment="0" applyProtection="0"/>
    <xf numFmtId="0" fontId="22" fillId="19" borderId="9" applyNumberFormat="0" applyAlignment="0" applyProtection="0"/>
    <xf numFmtId="0" fontId="2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3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172" fontId="1" fillId="0" borderId="11" xfId="0" applyNumberFormat="1" applyFont="1" applyBorder="1" applyAlignment="1">
      <alignment/>
    </xf>
    <xf numFmtId="2" fontId="3" fillId="0" borderId="11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72" fontId="1" fillId="0" borderId="12" xfId="0" applyNumberFormat="1" applyFont="1" applyBorder="1" applyAlignment="1">
      <alignment/>
    </xf>
    <xf numFmtId="1" fontId="1" fillId="0" borderId="12" xfId="0" applyNumberFormat="1" applyFont="1" applyBorder="1" applyAlignment="1">
      <alignment/>
    </xf>
    <xf numFmtId="0" fontId="1" fillId="0" borderId="12" xfId="0" applyFont="1" applyBorder="1" applyAlignment="1">
      <alignment/>
    </xf>
    <xf numFmtId="43" fontId="1" fillId="0" borderId="0" xfId="33" applyFont="1" applyAlignment="1">
      <alignment/>
    </xf>
    <xf numFmtId="0" fontId="2" fillId="0" borderId="0" xfId="0" applyFont="1" applyFill="1" applyBorder="1" applyAlignment="1">
      <alignment/>
    </xf>
    <xf numFmtId="0" fontId="2" fillId="0" borderId="13" xfId="0" applyFont="1" applyBorder="1" applyAlignment="1">
      <alignment horizontal="center"/>
    </xf>
    <xf numFmtId="175" fontId="3" fillId="0" borderId="11" xfId="0" applyNumberFormat="1" applyFont="1" applyBorder="1" applyAlignment="1">
      <alignment/>
    </xf>
    <xf numFmtId="0" fontId="1" fillId="0" borderId="12" xfId="0" applyFont="1" applyBorder="1" applyAlignment="1">
      <alignment horizontal="right"/>
    </xf>
    <xf numFmtId="9" fontId="4" fillId="0" borderId="12" xfId="0" applyNumberFormat="1" applyFont="1" applyBorder="1" applyAlignment="1">
      <alignment horizontal="right"/>
    </xf>
    <xf numFmtId="172" fontId="1" fillId="24" borderId="11" xfId="0" applyNumberFormat="1" applyFont="1" applyFill="1" applyBorder="1" applyAlignment="1">
      <alignment/>
    </xf>
    <xf numFmtId="1" fontId="1" fillId="24" borderId="11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5" fillId="0" borderId="0" xfId="0" applyFont="1" applyAlignment="1">
      <alignment horizontal="right"/>
    </xf>
    <xf numFmtId="2" fontId="3" fillId="0" borderId="0" xfId="0" applyNumberFormat="1" applyFont="1" applyAlignment="1">
      <alignment/>
    </xf>
    <xf numFmtId="1" fontId="1" fillId="0" borderId="12" xfId="0" applyNumberFormat="1" applyFont="1" applyFill="1" applyBorder="1" applyAlignment="1">
      <alignment/>
    </xf>
    <xf numFmtId="172" fontId="2" fillId="0" borderId="0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175" fontId="3" fillId="0" borderId="12" xfId="0" applyNumberFormat="1" applyFont="1" applyBorder="1" applyAlignment="1">
      <alignment/>
    </xf>
    <xf numFmtId="2" fontId="3" fillId="0" borderId="14" xfId="0" applyNumberFormat="1" applyFont="1" applyBorder="1" applyAlignment="1">
      <alignment/>
    </xf>
    <xf numFmtId="2" fontId="3" fillId="0" borderId="15" xfId="0" applyNumberFormat="1" applyFont="1" applyBorder="1" applyAlignment="1">
      <alignment/>
    </xf>
    <xf numFmtId="0" fontId="2" fillId="0" borderId="0" xfId="0" applyFont="1" applyAlignment="1">
      <alignment horizontal="right"/>
    </xf>
    <xf numFmtId="2" fontId="1" fillId="0" borderId="0" xfId="0" applyNumberFormat="1" applyFont="1" applyAlignment="1">
      <alignment/>
    </xf>
    <xf numFmtId="172" fontId="6" fillId="0" borderId="12" xfId="0" applyNumberFormat="1" applyFont="1" applyBorder="1" applyAlignment="1">
      <alignment horizontal="center"/>
    </xf>
    <xf numFmtId="0" fontId="4" fillId="0" borderId="0" xfId="0" applyFont="1" applyAlignment="1">
      <alignment/>
    </xf>
    <xf numFmtId="172" fontId="6" fillId="0" borderId="11" xfId="0" applyNumberFormat="1" applyFont="1" applyBorder="1" applyAlignment="1">
      <alignment/>
    </xf>
    <xf numFmtId="1" fontId="6" fillId="0" borderId="12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172" fontId="6" fillId="0" borderId="0" xfId="0" applyNumberFormat="1" applyFont="1" applyAlignment="1">
      <alignment/>
    </xf>
    <xf numFmtId="172" fontId="6" fillId="0" borderId="0" xfId="33" applyNumberFormat="1" applyFont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7" fillId="10" borderId="16" xfId="0" applyFont="1" applyFill="1" applyBorder="1" applyAlignment="1">
      <alignment/>
    </xf>
    <xf numFmtId="0" fontId="7" fillId="24" borderId="16" xfId="0" applyFont="1" applyFill="1" applyBorder="1" applyAlignment="1">
      <alignment/>
    </xf>
    <xf numFmtId="0" fontId="7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1" fillId="0" borderId="12" xfId="0" applyFont="1" applyBorder="1" applyAlignment="1">
      <alignment/>
    </xf>
    <xf numFmtId="175" fontId="3" fillId="24" borderId="11" xfId="0" applyNumberFormat="1" applyFont="1" applyFill="1" applyBorder="1" applyAlignment="1">
      <alignment/>
    </xf>
    <xf numFmtId="2" fontId="3" fillId="24" borderId="11" xfId="0" applyNumberFormat="1" applyFont="1" applyFill="1" applyBorder="1" applyAlignment="1">
      <alignment/>
    </xf>
    <xf numFmtId="172" fontId="1" fillId="0" borderId="14" xfId="33" applyNumberFormat="1" applyFont="1" applyBorder="1" applyAlignment="1">
      <alignment horizontal="right"/>
    </xf>
    <xf numFmtId="172" fontId="1" fillId="0" borderId="18" xfId="33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172" fontId="1" fillId="24" borderId="18" xfId="33" applyNumberFormat="1" applyFont="1" applyFill="1" applyBorder="1" applyAlignment="1">
      <alignment horizontal="right"/>
    </xf>
    <xf numFmtId="0" fontId="25" fillId="0" borderId="0" xfId="0" applyFont="1" applyAlignment="1">
      <alignment/>
    </xf>
    <xf numFmtId="0" fontId="2" fillId="0" borderId="13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9" fontId="2" fillId="0" borderId="13" xfId="0" applyNumberFormat="1" applyFont="1" applyBorder="1" applyAlignment="1">
      <alignment horizontal="center"/>
    </xf>
    <xf numFmtId="177" fontId="2" fillId="0" borderId="13" xfId="0" applyNumberFormat="1" applyFont="1" applyBorder="1" applyAlignment="1">
      <alignment horizontal="center"/>
    </xf>
    <xf numFmtId="177" fontId="2" fillId="0" borderId="19" xfId="0" applyNumberFormat="1" applyFont="1" applyBorder="1" applyAlignment="1">
      <alignment horizontal="center"/>
    </xf>
    <xf numFmtId="9" fontId="2" fillId="0" borderId="19" xfId="0" applyNumberFormat="1" applyFont="1" applyBorder="1" applyAlignment="1">
      <alignment horizontal="center"/>
    </xf>
    <xf numFmtId="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9" fontId="1" fillId="0" borderId="13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177" fontId="1" fillId="0" borderId="10" xfId="0" applyNumberFormat="1" applyFont="1" applyBorder="1" applyAlignment="1">
      <alignment horizontal="center"/>
    </xf>
    <xf numFmtId="9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7"/>
  <sheetViews>
    <sheetView tabSelected="1" zoomScalePageLayoutView="0" workbookViewId="0" topLeftCell="A1">
      <selection activeCell="O45" sqref="O45:Q46"/>
    </sheetView>
  </sheetViews>
  <sheetFormatPr defaultColWidth="9.140625" defaultRowHeight="12.75"/>
  <cols>
    <col min="1" max="1" width="2.57421875" style="1" customWidth="1"/>
    <col min="2" max="2" width="16.8515625" style="1" customWidth="1"/>
    <col min="3" max="3" width="5.140625" style="1" customWidth="1"/>
    <col min="4" max="4" width="4.7109375" style="1" customWidth="1"/>
    <col min="5" max="5" width="10.00390625" style="1" customWidth="1"/>
    <col min="6" max="6" width="4.7109375" style="1" customWidth="1"/>
    <col min="7" max="7" width="9.8515625" style="1" customWidth="1"/>
    <col min="8" max="8" width="4.57421875" style="1" customWidth="1"/>
    <col min="9" max="9" width="10.00390625" style="1" customWidth="1"/>
    <col min="10" max="10" width="4.8515625" style="1" customWidth="1"/>
    <col min="11" max="11" width="10.00390625" style="1" customWidth="1"/>
    <col min="12" max="12" width="4.7109375" style="1" customWidth="1"/>
    <col min="13" max="13" width="10.140625" style="1" customWidth="1"/>
    <col min="14" max="14" width="4.7109375" style="1" customWidth="1"/>
    <col min="15" max="15" width="10.57421875" style="1" customWidth="1"/>
    <col min="16" max="16" width="12.57421875" style="1" customWidth="1"/>
    <col min="17" max="17" width="6.00390625" style="1" customWidth="1"/>
    <col min="18" max="18" width="6.7109375" style="1" customWidth="1"/>
    <col min="19" max="16384" width="9.140625" style="1" customWidth="1"/>
  </cols>
  <sheetData>
    <row r="1" spans="1:5" ht="12.75">
      <c r="A1" s="57" t="s">
        <v>36</v>
      </c>
      <c r="B1" s="57"/>
      <c r="C1" s="57"/>
      <c r="D1" s="57"/>
      <c r="E1" s="57"/>
    </row>
    <row r="3" spans="2:3" ht="11.25">
      <c r="B3" s="2" t="s">
        <v>0</v>
      </c>
      <c r="C3" s="2"/>
    </row>
    <row r="4" spans="1:18" ht="12" thickBot="1">
      <c r="A4" s="3"/>
      <c r="B4" s="3"/>
      <c r="C4" s="36">
        <v>2013</v>
      </c>
      <c r="D4" s="66">
        <v>0.05</v>
      </c>
      <c r="E4" s="67"/>
      <c r="F4" s="68">
        <v>0.075</v>
      </c>
      <c r="G4" s="68"/>
      <c r="H4" s="69">
        <v>0.08</v>
      </c>
      <c r="I4" s="70"/>
      <c r="J4" s="69">
        <v>0.09</v>
      </c>
      <c r="K4" s="70"/>
      <c r="L4" s="69">
        <v>0.1</v>
      </c>
      <c r="M4" s="70"/>
      <c r="N4" s="69">
        <v>0.12</v>
      </c>
      <c r="O4" s="70"/>
      <c r="P4" s="4" t="s">
        <v>1</v>
      </c>
      <c r="Q4" s="3" t="s">
        <v>2</v>
      </c>
      <c r="R4" s="4" t="s">
        <v>3</v>
      </c>
    </row>
    <row r="5" spans="1:18" ht="12" thickTop="1">
      <c r="A5" s="5" t="s">
        <v>4</v>
      </c>
      <c r="B5" s="5" t="s">
        <v>5</v>
      </c>
      <c r="C5" s="38">
        <v>0.4</v>
      </c>
      <c r="D5" s="7">
        <f>R5+(R5*5/100)</f>
        <v>0.42000000000000004</v>
      </c>
      <c r="E5" s="6">
        <f>P5*Q5*D5/100</f>
        <v>31995.756315600007</v>
      </c>
      <c r="F5" s="7">
        <f>R5+(R5*7.5/100)</f>
        <v>0.43000000000000005</v>
      </c>
      <c r="G5" s="6">
        <f>P5*Q5*F5/100</f>
        <v>32757.560037400006</v>
      </c>
      <c r="H5" s="27">
        <f>R5+(R5*8/100)</f>
        <v>0.43200000000000005</v>
      </c>
      <c r="I5" s="8">
        <f>P5*Q5*H5/100</f>
        <v>32909.92078176</v>
      </c>
      <c r="J5" s="28">
        <f>R5+(R5*9/100)</f>
        <v>0.43600000000000005</v>
      </c>
      <c r="K5" s="8">
        <f>P5*Q5*J5/100</f>
        <v>33214.642270480006</v>
      </c>
      <c r="L5" s="7">
        <f>R5+(R5*10/100)</f>
        <v>0.44</v>
      </c>
      <c r="M5" s="8">
        <f>P5*Q5*L5/100</f>
        <v>33519.3637592</v>
      </c>
      <c r="N5" s="7">
        <f>R5+(R5*12/100)</f>
        <v>0.448</v>
      </c>
      <c r="O5" s="8">
        <f>P5*Q5*N5/100</f>
        <v>34128.80673664001</v>
      </c>
      <c r="P5" s="53">
        <v>13290365</v>
      </c>
      <c r="Q5" s="5">
        <v>0.5732</v>
      </c>
      <c r="R5" s="44">
        <v>0.4</v>
      </c>
    </row>
    <row r="6" spans="1:18" ht="11.25">
      <c r="A6" s="5"/>
      <c r="B6" s="5" t="s">
        <v>6</v>
      </c>
      <c r="C6" s="38">
        <v>0.44</v>
      </c>
      <c r="D6" s="7">
        <f aca="true" t="shared" si="0" ref="D6:D14">R6+(R6*5/100)</f>
        <v>0.462</v>
      </c>
      <c r="E6" s="6">
        <f>P6*Q6*D6/100</f>
        <v>8097.155699094001</v>
      </c>
      <c r="F6" s="7">
        <f aca="true" t="shared" si="1" ref="F6:F14">R6+(R6*7.5/100)</f>
        <v>0.473</v>
      </c>
      <c r="G6" s="9">
        <f>P6*Q6*F6/100</f>
        <v>8289.945120501001</v>
      </c>
      <c r="H6" s="27">
        <f aca="true" t="shared" si="2" ref="H6:H14">R6+(R6*8/100)</f>
        <v>0.4752</v>
      </c>
      <c r="I6" s="10">
        <f>P6*Q6*H6/100</f>
        <v>8328.5030047824</v>
      </c>
      <c r="J6" s="28">
        <f aca="true" t="shared" si="3" ref="J6:J14">R6+(R6*9/100)</f>
        <v>0.4796</v>
      </c>
      <c r="K6" s="8">
        <f>P6*Q6*J6/100</f>
        <v>8405.6187733452</v>
      </c>
      <c r="L6" s="7">
        <f aca="true" t="shared" si="4" ref="L6:L14">R6+(R6*10/100)</f>
        <v>0.484</v>
      </c>
      <c r="M6" s="8">
        <f>P6*Q6*L6/100</f>
        <v>8482.734541908</v>
      </c>
      <c r="N6" s="7">
        <f aca="true" t="shared" si="5" ref="N6:N14">R6+(R6*12/100)</f>
        <v>0.4928</v>
      </c>
      <c r="O6" s="8">
        <f>P6*Q6*N6/100</f>
        <v>8636.9660790336</v>
      </c>
      <c r="P6" s="53">
        <v>3534243</v>
      </c>
      <c r="Q6" s="5">
        <v>0.4959</v>
      </c>
      <c r="R6" s="44">
        <v>0.44</v>
      </c>
    </row>
    <row r="7" spans="1:18" ht="11.25">
      <c r="A7" s="5"/>
      <c r="B7" s="5" t="s">
        <v>7</v>
      </c>
      <c r="C7" s="38">
        <v>0.44</v>
      </c>
      <c r="D7" s="7">
        <f t="shared" si="0"/>
        <v>0.462</v>
      </c>
      <c r="E7" s="6">
        <f>P7*Q7*D7/100</f>
        <v>62.967780876000006</v>
      </c>
      <c r="F7" s="7">
        <f t="shared" si="1"/>
        <v>0.473</v>
      </c>
      <c r="G7" s="9">
        <f>P7*Q7*F7/100</f>
        <v>64.46701375399999</v>
      </c>
      <c r="H7" s="27">
        <f t="shared" si="2"/>
        <v>0.4752</v>
      </c>
      <c r="I7" s="10">
        <f>P7*Q7*H7/100</f>
        <v>64.76686032960001</v>
      </c>
      <c r="J7" s="28">
        <f t="shared" si="3"/>
        <v>0.4796</v>
      </c>
      <c r="K7" s="8">
        <f>P7*Q7*J7/100</f>
        <v>65.36655348080001</v>
      </c>
      <c r="L7" s="7">
        <f t="shared" si="4"/>
        <v>0.484</v>
      </c>
      <c r="M7" s="8">
        <f>P7*Q7*L7/100</f>
        <v>65.96624663200001</v>
      </c>
      <c r="N7" s="7">
        <f t="shared" si="5"/>
        <v>0.4928</v>
      </c>
      <c r="O7" s="8">
        <f>P7*Q7*N7/100</f>
        <v>67.16563293440001</v>
      </c>
      <c r="P7" s="53">
        <v>27161</v>
      </c>
      <c r="Q7" s="5">
        <v>0.5018</v>
      </c>
      <c r="R7" s="44">
        <v>0.44</v>
      </c>
    </row>
    <row r="8" spans="1:18" ht="11.25">
      <c r="A8" s="11" t="s">
        <v>32</v>
      </c>
      <c r="B8" s="11" t="s">
        <v>9</v>
      </c>
      <c r="C8" s="39">
        <v>0.4</v>
      </c>
      <c r="D8" s="7">
        <f t="shared" si="0"/>
        <v>0.42000000000000004</v>
      </c>
      <c r="E8" s="6">
        <f>P8*Q8*D8/100</f>
        <v>596.0376689400001</v>
      </c>
      <c r="F8" s="7">
        <f t="shared" si="1"/>
        <v>0.43000000000000005</v>
      </c>
      <c r="G8" s="9">
        <f>P8*Q8*F8/100</f>
        <v>610.2290420100002</v>
      </c>
      <c r="H8" s="27">
        <f t="shared" si="2"/>
        <v>0.43200000000000005</v>
      </c>
      <c r="I8" s="10">
        <f>P8*Q8*H8/100</f>
        <v>613.0673166240001</v>
      </c>
      <c r="J8" s="28">
        <f t="shared" si="3"/>
        <v>0.43600000000000005</v>
      </c>
      <c r="K8" s="8">
        <f>P8*Q8*J8/100</f>
        <v>618.7438658520001</v>
      </c>
      <c r="L8" s="7">
        <f t="shared" si="4"/>
        <v>0.44</v>
      </c>
      <c r="M8" s="8">
        <f>P8*Q8*L8/100</f>
        <v>624.4204150800001</v>
      </c>
      <c r="N8" s="7">
        <f t="shared" si="5"/>
        <v>0.448</v>
      </c>
      <c r="O8" s="8">
        <f>P8*Q8*N8/100</f>
        <v>635.7735135360001</v>
      </c>
      <c r="P8" s="54">
        <v>848259</v>
      </c>
      <c r="Q8" s="11">
        <v>0.1673</v>
      </c>
      <c r="R8" s="45">
        <v>0.4</v>
      </c>
    </row>
    <row r="9" spans="1:18" ht="11.25">
      <c r="A9" s="11"/>
      <c r="B9" s="11" t="s">
        <v>6</v>
      </c>
      <c r="C9" s="39">
        <v>0.44</v>
      </c>
      <c r="D9" s="7">
        <f t="shared" si="0"/>
        <v>0.462</v>
      </c>
      <c r="E9" s="6">
        <f>P9*Q9*D9/100</f>
        <v>40.93131734999999</v>
      </c>
      <c r="F9" s="7">
        <f t="shared" si="1"/>
        <v>0.473</v>
      </c>
      <c r="G9" s="9">
        <f>P9*Q9*F9/100</f>
        <v>41.90587252499999</v>
      </c>
      <c r="H9" s="27">
        <f t="shared" si="2"/>
        <v>0.4752</v>
      </c>
      <c r="I9" s="10">
        <f>P9*Q9*H9/100</f>
        <v>42.100783559999996</v>
      </c>
      <c r="J9" s="28">
        <f t="shared" si="3"/>
        <v>0.4796</v>
      </c>
      <c r="K9" s="8">
        <f>P9*Q9*J9/100</f>
        <v>42.49060563</v>
      </c>
      <c r="L9" s="7">
        <f t="shared" si="4"/>
        <v>0.484</v>
      </c>
      <c r="M9" s="8">
        <f>P9*Q9*L9/100</f>
        <v>42.88042769999999</v>
      </c>
      <c r="N9" s="7">
        <f t="shared" si="5"/>
        <v>0.4928</v>
      </c>
      <c r="O9" s="8">
        <f>P9*Q9*N9/100</f>
        <v>43.66007183999999</v>
      </c>
      <c r="P9" s="54">
        <v>157925</v>
      </c>
      <c r="Q9" s="11">
        <v>0.0561</v>
      </c>
      <c r="R9" s="45">
        <v>0.44</v>
      </c>
    </row>
    <row r="10" spans="1:18" ht="11.25">
      <c r="A10" s="11"/>
      <c r="B10" s="11" t="s">
        <v>7</v>
      </c>
      <c r="C10" s="39">
        <v>0.44</v>
      </c>
      <c r="D10" s="7">
        <f t="shared" si="0"/>
        <v>0.462</v>
      </c>
      <c r="E10" s="6">
        <f>P10*Q10*D10/100</f>
        <v>0.836279136</v>
      </c>
      <c r="F10" s="7">
        <f t="shared" si="1"/>
        <v>0.473</v>
      </c>
      <c r="G10" s="9">
        <f>P10*Q10*F10/100</f>
        <v>0.8561905439999999</v>
      </c>
      <c r="H10" s="27">
        <f t="shared" si="2"/>
        <v>0.4752</v>
      </c>
      <c r="I10" s="10">
        <f>P10*Q10*H10/100</f>
        <v>0.8601728256</v>
      </c>
      <c r="J10" s="28">
        <f t="shared" si="3"/>
        <v>0.4796</v>
      </c>
      <c r="K10" s="8">
        <f>P10*Q10*J10/100</f>
        <v>0.8681373888</v>
      </c>
      <c r="L10" s="7">
        <f t="shared" si="4"/>
        <v>0.484</v>
      </c>
      <c r="M10" s="8">
        <f>P10*Q10*L10/100</f>
        <v>0.876101952</v>
      </c>
      <c r="N10" s="7">
        <f t="shared" si="5"/>
        <v>0.4928</v>
      </c>
      <c r="O10" s="8">
        <f>P10*Q10*N10/100</f>
        <v>0.8920310784000001</v>
      </c>
      <c r="P10" s="54">
        <v>1754</v>
      </c>
      <c r="Q10" s="11">
        <v>0.1032</v>
      </c>
      <c r="R10" s="45">
        <v>0.44</v>
      </c>
    </row>
    <row r="11" spans="1:18" ht="11.25">
      <c r="A11" s="11" t="s">
        <v>8</v>
      </c>
      <c r="B11" s="11" t="s">
        <v>11</v>
      </c>
      <c r="C11" s="39">
        <v>0.38</v>
      </c>
      <c r="D11" s="7">
        <f t="shared" si="0"/>
        <v>0.399</v>
      </c>
      <c r="E11" s="9">
        <f>P11*Q11*D11/100</f>
        <v>31911.522048</v>
      </c>
      <c r="F11" s="7">
        <f t="shared" si="1"/>
        <v>0.40850000000000003</v>
      </c>
      <c r="G11" s="9">
        <f>P11*Q11*F11/100</f>
        <v>32671.320192</v>
      </c>
      <c r="H11" s="27">
        <f t="shared" si="2"/>
        <v>0.4104</v>
      </c>
      <c r="I11" s="10">
        <f>P11*Q11*H11/100</f>
        <v>32823.279820799995</v>
      </c>
      <c r="J11" s="28">
        <f t="shared" si="3"/>
        <v>0.4142</v>
      </c>
      <c r="K11" s="8">
        <f>P11*Q11*J11/100</f>
        <v>33127.1990784</v>
      </c>
      <c r="L11" s="7">
        <f t="shared" si="4"/>
        <v>0.418</v>
      </c>
      <c r="M11" s="8">
        <f>P11*Q11*L11/100</f>
        <v>33431.11833599999</v>
      </c>
      <c r="N11" s="7">
        <f t="shared" si="5"/>
        <v>0.4256</v>
      </c>
      <c r="O11" s="8">
        <f>P11*Q11*N11/100</f>
        <v>34038.9568512</v>
      </c>
      <c r="P11" s="54">
        <v>1723680</v>
      </c>
      <c r="Q11" s="11">
        <v>4.64</v>
      </c>
      <c r="R11" s="45">
        <v>0.38</v>
      </c>
    </row>
    <row r="12" spans="1:18" ht="11.25">
      <c r="A12" s="11" t="s">
        <v>10</v>
      </c>
      <c r="B12" s="11" t="s">
        <v>33</v>
      </c>
      <c r="C12" s="39">
        <v>0.38</v>
      </c>
      <c r="D12" s="7">
        <f t="shared" si="0"/>
        <v>0.399</v>
      </c>
      <c r="E12" s="9">
        <f>P12*Q12*D12/100</f>
        <v>17763.5400096</v>
      </c>
      <c r="F12" s="7">
        <f t="shared" si="1"/>
        <v>0.40850000000000003</v>
      </c>
      <c r="G12" s="9">
        <f>P12*Q12*F12/100</f>
        <v>18186.481438400002</v>
      </c>
      <c r="H12" s="27">
        <f t="shared" si="2"/>
        <v>0.4104</v>
      </c>
      <c r="I12" s="10">
        <f>P12*Q12*H12/100</f>
        <v>18271.06972416</v>
      </c>
      <c r="J12" s="28">
        <f t="shared" si="3"/>
        <v>0.4142</v>
      </c>
      <c r="K12" s="8">
        <f>P12*Q12*J12/100</f>
        <v>18440.24629568</v>
      </c>
      <c r="L12" s="7">
        <f t="shared" si="4"/>
        <v>0.418</v>
      </c>
      <c r="M12" s="8">
        <f>P12*Q12*L12/100</f>
        <v>18609.4228672</v>
      </c>
      <c r="N12" s="7">
        <f t="shared" si="5"/>
        <v>0.4256</v>
      </c>
      <c r="O12" s="8">
        <f>P12*Q12*N12/100</f>
        <v>18947.77601024</v>
      </c>
      <c r="P12" s="54">
        <v>959486</v>
      </c>
      <c r="Q12" s="11">
        <v>4.64</v>
      </c>
      <c r="R12" s="45">
        <v>0.38</v>
      </c>
    </row>
    <row r="13" spans="1:18" ht="11.25">
      <c r="A13" s="11" t="s">
        <v>12</v>
      </c>
      <c r="B13" s="11" t="s">
        <v>13</v>
      </c>
      <c r="C13" s="39">
        <v>0.26</v>
      </c>
      <c r="D13" s="7">
        <f t="shared" si="0"/>
        <v>0.273</v>
      </c>
      <c r="E13" s="9">
        <f>P13*Q13*D13/100</f>
        <v>134.21310630000002</v>
      </c>
      <c r="F13" s="7">
        <f t="shared" si="1"/>
        <v>0.2795</v>
      </c>
      <c r="G13" s="9">
        <f>P13*Q13*F13/100</f>
        <v>137.40865645000002</v>
      </c>
      <c r="H13" s="27">
        <f t="shared" si="2"/>
        <v>0.2808</v>
      </c>
      <c r="I13" s="10">
        <f>P12*Q13*H13/100</f>
        <v>197.4875492304</v>
      </c>
      <c r="J13" s="28">
        <f t="shared" si="3"/>
        <v>0.2834</v>
      </c>
      <c r="K13" s="8">
        <f>P12*Q13*J13/100</f>
        <v>199.3161376492</v>
      </c>
      <c r="L13" s="7">
        <f t="shared" si="4"/>
        <v>0.28600000000000003</v>
      </c>
      <c r="M13" s="8">
        <f>P12*Q13*L13/100</f>
        <v>201.144726068</v>
      </c>
      <c r="N13" s="7">
        <f t="shared" si="5"/>
        <v>0.2912</v>
      </c>
      <c r="O13" s="8">
        <f>P12*Q13*N13/100</f>
        <v>204.8019029056</v>
      </c>
      <c r="P13" s="55">
        <v>670700</v>
      </c>
      <c r="Q13" s="11">
        <v>0.0733</v>
      </c>
      <c r="R13" s="45">
        <v>0.26</v>
      </c>
    </row>
    <row r="14" spans="1:18" ht="11.25">
      <c r="A14" s="11" t="s">
        <v>15</v>
      </c>
      <c r="B14" s="11" t="s">
        <v>16</v>
      </c>
      <c r="C14" s="39">
        <v>0.37</v>
      </c>
      <c r="D14" s="7">
        <f t="shared" si="0"/>
        <v>0.3885</v>
      </c>
      <c r="E14" s="9">
        <f>P14*Q14*D14/100</f>
        <v>1601.53441245</v>
      </c>
      <c r="F14" s="7">
        <f t="shared" si="1"/>
        <v>0.39775</v>
      </c>
      <c r="G14" s="9">
        <f>P14*Q14*F14/100</f>
        <v>1639.666184175</v>
      </c>
      <c r="H14" s="27">
        <f t="shared" si="2"/>
        <v>0.3996</v>
      </c>
      <c r="I14" s="10">
        <f>P14*Q14*H14/100</f>
        <v>1647.2925385199999</v>
      </c>
      <c r="J14" s="28">
        <f t="shared" si="3"/>
        <v>0.4033</v>
      </c>
      <c r="K14" s="8">
        <f>P14*Q14*J14/100</f>
        <v>1662.5452472099998</v>
      </c>
      <c r="L14" s="7">
        <f t="shared" si="4"/>
        <v>0.40700000000000003</v>
      </c>
      <c r="M14" s="8">
        <f>P14*Q14*L14/100</f>
        <v>1677.7979559000003</v>
      </c>
      <c r="N14" s="7">
        <f t="shared" si="5"/>
        <v>0.4144</v>
      </c>
      <c r="O14" s="8">
        <f>P14*Q14*N14/100</f>
        <v>1708.30337328</v>
      </c>
      <c r="P14" s="54">
        <v>8871</v>
      </c>
      <c r="Q14" s="11">
        <v>46.47</v>
      </c>
      <c r="R14" s="45">
        <v>0.37</v>
      </c>
    </row>
    <row r="15" spans="5:16" ht="11.25">
      <c r="E15" s="31">
        <f>SUM(E5:E14)</f>
        <v>92204.49463734601</v>
      </c>
      <c r="F15" s="32"/>
      <c r="G15" s="33">
        <f>SUM(G5:G14)</f>
        <v>94399.83974775902</v>
      </c>
      <c r="H15" s="32"/>
      <c r="I15" s="34">
        <f>SUM(I5:I14)</f>
        <v>94898.34855259201</v>
      </c>
      <c r="J15" s="32"/>
      <c r="K15" s="34">
        <f>SUM(K5:K14)</f>
        <v>95777.03696511603</v>
      </c>
      <c r="L15" s="32"/>
      <c r="M15" s="34">
        <f>SUM(M5:M14)</f>
        <v>96655.72537763999</v>
      </c>
      <c r="N15" s="32"/>
      <c r="O15" s="34">
        <f>SUM(O5:O14)</f>
        <v>98413.10220268798</v>
      </c>
      <c r="P15" s="12"/>
    </row>
    <row r="16" spans="2:16" ht="11.25">
      <c r="B16" s="13" t="s">
        <v>18</v>
      </c>
      <c r="C16" s="13"/>
      <c r="P16" s="12"/>
    </row>
    <row r="17" spans="1:18" ht="12" thickBot="1">
      <c r="A17" s="3"/>
      <c r="B17" s="3"/>
      <c r="C17" s="14">
        <v>2013</v>
      </c>
      <c r="D17" s="60">
        <v>0.05</v>
      </c>
      <c r="E17" s="63"/>
      <c r="F17" s="61">
        <v>0.075</v>
      </c>
      <c r="G17" s="62"/>
      <c r="H17" s="64">
        <v>0.08</v>
      </c>
      <c r="I17" s="64"/>
      <c r="J17" s="64">
        <v>0.09</v>
      </c>
      <c r="K17" s="65"/>
      <c r="L17" s="64">
        <v>0.1</v>
      </c>
      <c r="M17" s="65"/>
      <c r="N17" s="64">
        <v>0.12</v>
      </c>
      <c r="O17" s="65"/>
      <c r="P17" s="58" t="s">
        <v>1</v>
      </c>
      <c r="Q17" s="59"/>
      <c r="R17" s="4" t="s">
        <v>3</v>
      </c>
    </row>
    <row r="18" spans="1:18" ht="13.5" thickTop="1">
      <c r="A18" s="11" t="s">
        <v>4</v>
      </c>
      <c r="B18" s="11" t="s">
        <v>19</v>
      </c>
      <c r="C18" s="15">
        <v>0.149</v>
      </c>
      <c r="D18" s="15">
        <f>R18+(R18*5/100)</f>
        <v>0.15645</v>
      </c>
      <c r="E18" s="6">
        <f>P18*D18</f>
        <v>40437.47505</v>
      </c>
      <c r="F18" s="15">
        <f>R18+(R18*7.5/100)</f>
        <v>0.16017499999999998</v>
      </c>
      <c r="G18" s="6">
        <f>P18*F18</f>
        <v>41400.27207499999</v>
      </c>
      <c r="H18" s="15">
        <f>R18+(R18*8/100)</f>
        <v>0.16092</v>
      </c>
      <c r="I18" s="8">
        <f>H18*P18</f>
        <v>41592.83148</v>
      </c>
      <c r="J18" s="15">
        <f>R18+(R18*9/100)</f>
        <v>0.16241</v>
      </c>
      <c r="K18" s="8">
        <f>P18*J18</f>
        <v>41977.95029</v>
      </c>
      <c r="L18" s="15">
        <f>R18+(R18*10/100)</f>
        <v>0.1639</v>
      </c>
      <c r="M18" s="8">
        <f>P18*L18</f>
        <v>42363.0691</v>
      </c>
      <c r="N18" s="51">
        <f>R18+(R18*12/100)</f>
        <v>0.16688</v>
      </c>
      <c r="O18" s="8">
        <f>P18*N18</f>
        <v>43133.30672</v>
      </c>
      <c r="P18" s="56">
        <v>258469</v>
      </c>
      <c r="Q18" s="17"/>
      <c r="R18" s="46">
        <v>0.149</v>
      </c>
    </row>
    <row r="19" spans="1:18" ht="12.75">
      <c r="A19" s="11" t="s">
        <v>8</v>
      </c>
      <c r="B19" s="11" t="s">
        <v>20</v>
      </c>
      <c r="C19" s="26">
        <v>0.149</v>
      </c>
      <c r="D19" s="26">
        <f aca="true" t="shared" si="6" ref="D19:D25">R19+(R19*5/100)</f>
        <v>0.15645</v>
      </c>
      <c r="E19" s="6">
        <f>P19*D19</f>
        <v>5035.969050000001</v>
      </c>
      <c r="F19" s="15">
        <f aca="true" t="shared" si="7" ref="F19:F25">R19+(R19*7.5/100)</f>
        <v>0.16017499999999998</v>
      </c>
      <c r="G19" s="6">
        <f>P19*F19</f>
        <v>5155.8730749999995</v>
      </c>
      <c r="H19" s="15">
        <f aca="true" t="shared" si="8" ref="H19:H25">R19+(R19*8/100)</f>
        <v>0.16092</v>
      </c>
      <c r="I19" s="8">
        <f>H19*P19</f>
        <v>5179.853880000001</v>
      </c>
      <c r="J19" s="15">
        <f aca="true" t="shared" si="9" ref="J19:J25">R19+(R19*9/100)</f>
        <v>0.16241</v>
      </c>
      <c r="K19" s="8">
        <f>P19*J19</f>
        <v>5227.81549</v>
      </c>
      <c r="L19" s="15">
        <f aca="true" t="shared" si="10" ref="L19:L25">R19+(R19*10/100)</f>
        <v>0.1639</v>
      </c>
      <c r="M19" s="8">
        <f>P19*L19</f>
        <v>5275.777099999999</v>
      </c>
      <c r="N19" s="51">
        <f aca="true" t="shared" si="11" ref="N19:N25">R19+(R19*12/100)</f>
        <v>0.16688</v>
      </c>
      <c r="O19" s="8">
        <f>P19*N19</f>
        <v>5371.70032</v>
      </c>
      <c r="P19" s="56">
        <v>32189</v>
      </c>
      <c r="Q19" s="17"/>
      <c r="R19" s="47">
        <v>0.149</v>
      </c>
    </row>
    <row r="20" spans="1:18" ht="12.75">
      <c r="A20" s="11" t="s">
        <v>10</v>
      </c>
      <c r="B20" s="11" t="s">
        <v>21</v>
      </c>
      <c r="C20" s="26">
        <v>0.487</v>
      </c>
      <c r="D20" s="26">
        <f t="shared" si="6"/>
        <v>0.51135</v>
      </c>
      <c r="E20" s="6">
        <f>P20*D20</f>
        <v>3623.4260999999997</v>
      </c>
      <c r="F20" s="15">
        <f t="shared" si="7"/>
        <v>0.523525</v>
      </c>
      <c r="G20" s="6">
        <f>P20*F20</f>
        <v>3709.69815</v>
      </c>
      <c r="H20" s="15">
        <f t="shared" si="8"/>
        <v>0.52596</v>
      </c>
      <c r="I20" s="8">
        <f>H20*P20</f>
        <v>3726.9525599999997</v>
      </c>
      <c r="J20" s="15">
        <f t="shared" si="9"/>
        <v>0.53083</v>
      </c>
      <c r="K20" s="8">
        <f>P20*J20</f>
        <v>3761.46138</v>
      </c>
      <c r="L20" s="15">
        <f t="shared" si="10"/>
        <v>0.5357</v>
      </c>
      <c r="M20" s="8">
        <f>P20*L20</f>
        <v>3795.9701999999997</v>
      </c>
      <c r="N20" s="51">
        <f t="shared" si="11"/>
        <v>0.5454399999999999</v>
      </c>
      <c r="O20" s="8">
        <f>P20*N20</f>
        <v>3864.9878399999993</v>
      </c>
      <c r="P20" s="56">
        <v>7086</v>
      </c>
      <c r="Q20" s="17"/>
      <c r="R20" s="47">
        <v>0.487</v>
      </c>
    </row>
    <row r="21" spans="1:18" ht="12.75">
      <c r="A21" s="11" t="s">
        <v>12</v>
      </c>
      <c r="B21" s="11" t="s">
        <v>22</v>
      </c>
      <c r="C21" s="15">
        <v>0.636</v>
      </c>
      <c r="D21" s="26">
        <f t="shared" si="6"/>
        <v>0.6678000000000001</v>
      </c>
      <c r="E21" s="6">
        <f>P21*D21</f>
        <v>14125.9734</v>
      </c>
      <c r="F21" s="15">
        <f t="shared" si="7"/>
        <v>0.6837</v>
      </c>
      <c r="G21" s="18">
        <f>P21*F21</f>
        <v>14462.3061</v>
      </c>
      <c r="H21" s="15">
        <f t="shared" si="8"/>
        <v>0.68688</v>
      </c>
      <c r="I21" s="19">
        <f>H21*P21</f>
        <v>14529.57264</v>
      </c>
      <c r="J21" s="15">
        <f t="shared" si="9"/>
        <v>0.69324</v>
      </c>
      <c r="K21" s="19">
        <f>P21*J21</f>
        <v>14664.10572</v>
      </c>
      <c r="L21" s="15">
        <f t="shared" si="10"/>
        <v>0.6996</v>
      </c>
      <c r="M21" s="19">
        <f>P21*L21</f>
        <v>14798.6388</v>
      </c>
      <c r="N21" s="51">
        <f t="shared" si="11"/>
        <v>0.7123200000000001</v>
      </c>
      <c r="O21" s="8">
        <f>P21*N21</f>
        <v>15067.704960000001</v>
      </c>
      <c r="P21" s="56">
        <v>21153</v>
      </c>
      <c r="Q21" s="17"/>
      <c r="R21" s="47">
        <v>0.636</v>
      </c>
    </row>
    <row r="22" spans="1:18" ht="12.75">
      <c r="A22" s="11" t="s">
        <v>14</v>
      </c>
      <c r="B22" s="11" t="s">
        <v>23</v>
      </c>
      <c r="C22" s="26">
        <v>1.31</v>
      </c>
      <c r="D22" s="26">
        <f t="shared" si="6"/>
        <v>1.3755000000000002</v>
      </c>
      <c r="E22" s="6">
        <f>P22*D22</f>
        <v>198198.54600000003</v>
      </c>
      <c r="F22" s="15">
        <f t="shared" si="7"/>
        <v>1.40825</v>
      </c>
      <c r="G22" s="6">
        <f>P22*F22</f>
        <v>202917.559</v>
      </c>
      <c r="H22" s="15">
        <f t="shared" si="8"/>
        <v>1.4148</v>
      </c>
      <c r="I22" s="8">
        <f>H22*P22</f>
        <v>203861.3616</v>
      </c>
      <c r="J22" s="15">
        <f t="shared" si="9"/>
        <v>1.4279000000000002</v>
      </c>
      <c r="K22" s="8">
        <f>P22*J22</f>
        <v>205748.96680000002</v>
      </c>
      <c r="L22" s="15">
        <f t="shared" si="10"/>
        <v>1.441</v>
      </c>
      <c r="M22" s="8">
        <f>P22*L22</f>
        <v>207636.57200000001</v>
      </c>
      <c r="N22" s="51">
        <f t="shared" si="11"/>
        <v>1.4672</v>
      </c>
      <c r="O22" s="8">
        <f>P22*N22</f>
        <v>211411.7824</v>
      </c>
      <c r="P22" s="56">
        <v>144092</v>
      </c>
      <c r="Q22" s="17"/>
      <c r="R22" s="47">
        <v>1.31</v>
      </c>
    </row>
    <row r="23" spans="1:18" ht="12.75">
      <c r="A23" s="11" t="s">
        <v>15</v>
      </c>
      <c r="B23" s="11" t="s">
        <v>24</v>
      </c>
      <c r="C23" s="26">
        <v>2.05</v>
      </c>
      <c r="D23" s="26">
        <f>R23+(R23*4.5/100)</f>
        <v>2.1422499999999998</v>
      </c>
      <c r="E23" s="6">
        <f>P23*D23</f>
        <v>209295.68274999998</v>
      </c>
      <c r="F23" s="15">
        <f>R23+(R23*6/100)</f>
        <v>2.1729999999999996</v>
      </c>
      <c r="G23" s="6">
        <f>P23*F23</f>
        <v>212299.92699999997</v>
      </c>
      <c r="H23" s="15">
        <f>R23+(R23*7.5/100)</f>
        <v>2.20375</v>
      </c>
      <c r="I23" s="8">
        <f>H23*P23</f>
        <v>215304.17124999998</v>
      </c>
      <c r="J23" s="15">
        <f>R23+(R23*8.5/100)</f>
        <v>2.2242499999999996</v>
      </c>
      <c r="K23" s="8">
        <f>P23*J23</f>
        <v>217307.00074999995</v>
      </c>
      <c r="L23" s="15">
        <f>R23+(R23*9.5/100)</f>
        <v>2.24475</v>
      </c>
      <c r="M23" s="8">
        <f>P23*L23</f>
        <v>219309.83024999997</v>
      </c>
      <c r="N23" s="51">
        <f>R23+(R23*11.5/100)</f>
        <v>2.2857499999999997</v>
      </c>
      <c r="O23" s="8">
        <f>P23*N23</f>
        <v>223315.48924999998</v>
      </c>
      <c r="P23" s="56">
        <v>97699</v>
      </c>
      <c r="Q23" s="17"/>
      <c r="R23" s="46">
        <v>2.05</v>
      </c>
    </row>
    <row r="24" spans="1:18" ht="12.75">
      <c r="A24" s="11" t="s">
        <v>17</v>
      </c>
      <c r="B24" s="11" t="s">
        <v>25</v>
      </c>
      <c r="C24" s="15">
        <v>0.636</v>
      </c>
      <c r="D24" s="26">
        <f t="shared" si="6"/>
        <v>0.6678000000000001</v>
      </c>
      <c r="E24" s="6">
        <f>P24*D24</f>
        <v>39611.89260000001</v>
      </c>
      <c r="F24" s="15">
        <f t="shared" si="7"/>
        <v>0.6837</v>
      </c>
      <c r="G24" s="6">
        <f>P24*F24</f>
        <v>40555.0329</v>
      </c>
      <c r="H24" s="15">
        <f t="shared" si="8"/>
        <v>0.68688</v>
      </c>
      <c r="I24" s="8">
        <f>H24*P24</f>
        <v>40743.66096</v>
      </c>
      <c r="J24" s="15">
        <f t="shared" si="9"/>
        <v>0.69324</v>
      </c>
      <c r="K24" s="8">
        <f>P24*J24</f>
        <v>41120.91708</v>
      </c>
      <c r="L24" s="15">
        <f t="shared" si="10"/>
        <v>0.6996</v>
      </c>
      <c r="M24" s="8">
        <f>P24*L24</f>
        <v>41498.1732</v>
      </c>
      <c r="N24" s="51">
        <f t="shared" si="11"/>
        <v>0.7123200000000001</v>
      </c>
      <c r="O24" s="8">
        <f>P24*N24</f>
        <v>42252.68544</v>
      </c>
      <c r="P24" s="54">
        <v>59317</v>
      </c>
      <c r="Q24" s="17"/>
      <c r="R24" s="48">
        <v>0.636</v>
      </c>
    </row>
    <row r="25" spans="1:18" ht="13.5" thickBot="1">
      <c r="A25" s="11" t="s">
        <v>15</v>
      </c>
      <c r="B25" s="11" t="s">
        <v>26</v>
      </c>
      <c r="C25" s="26">
        <v>1.38</v>
      </c>
      <c r="D25" s="26">
        <f t="shared" si="6"/>
        <v>1.4489999999999998</v>
      </c>
      <c r="E25" s="6">
        <f>P25*D25</f>
        <v>29085.777</v>
      </c>
      <c r="F25" s="15">
        <f t="shared" si="7"/>
        <v>1.4834999999999998</v>
      </c>
      <c r="G25" s="6">
        <f>F25*P25</f>
        <v>29778.295499999997</v>
      </c>
      <c r="H25" s="15">
        <f t="shared" si="8"/>
        <v>1.4904</v>
      </c>
      <c r="I25" s="8">
        <f>H25*P25</f>
        <v>29916.799199999998</v>
      </c>
      <c r="J25" s="15">
        <f t="shared" si="9"/>
        <v>1.5042</v>
      </c>
      <c r="K25" s="8">
        <f>P25*J25</f>
        <v>30193.8066</v>
      </c>
      <c r="L25" s="15">
        <f t="shared" si="10"/>
        <v>1.5179999999999998</v>
      </c>
      <c r="M25" s="8">
        <f>P25*L25</f>
        <v>30470.813999999995</v>
      </c>
      <c r="N25" s="51">
        <f t="shared" si="11"/>
        <v>1.5455999999999999</v>
      </c>
      <c r="O25" s="8">
        <f>P25*N25</f>
        <v>31024.828799999996</v>
      </c>
      <c r="P25" s="54">
        <v>20073</v>
      </c>
      <c r="Q25" s="16"/>
      <c r="R25" s="49">
        <v>1.38</v>
      </c>
    </row>
    <row r="26" spans="5:15" ht="11.25">
      <c r="E26" s="33">
        <f>SUM(E18:E25)</f>
        <v>539414.74195</v>
      </c>
      <c r="F26" s="32"/>
      <c r="G26" s="33">
        <f>SUM(G18:G25)</f>
        <v>550278.9637999999</v>
      </c>
      <c r="H26" s="32"/>
      <c r="I26" s="34">
        <f>SUM(I18:I25)</f>
        <v>554855.20357</v>
      </c>
      <c r="J26" s="32"/>
      <c r="K26" s="34">
        <f>SUM(K18:K25)</f>
        <v>560002.02411</v>
      </c>
      <c r="L26" s="32"/>
      <c r="M26" s="34">
        <f>SUM(M18:M25)</f>
        <v>565148.84465</v>
      </c>
      <c r="N26" s="32"/>
      <c r="O26" s="34">
        <f>SUM(O18:O25)</f>
        <v>575442.48573</v>
      </c>
    </row>
    <row r="27" spans="2:18" ht="11.25">
      <c r="B27" s="20" t="s">
        <v>27</v>
      </c>
      <c r="C27" s="20"/>
      <c r="D27" s="29">
        <v>0.09</v>
      </c>
      <c r="E27" s="30"/>
      <c r="F27" s="29"/>
      <c r="G27" s="22"/>
      <c r="R27" s="21">
        <v>0.09</v>
      </c>
    </row>
    <row r="28" spans="2:18" ht="11.25">
      <c r="B28" s="20"/>
      <c r="C28" s="20"/>
      <c r="D28" s="21"/>
      <c r="E28" s="22"/>
      <c r="F28" s="21"/>
      <c r="G28" s="22"/>
      <c r="R28" s="21"/>
    </row>
    <row r="29" spans="2:16" ht="11.25">
      <c r="B29" s="13" t="s">
        <v>28</v>
      </c>
      <c r="C29" s="13"/>
      <c r="P29" s="12"/>
    </row>
    <row r="30" spans="1:18" ht="12" thickBot="1">
      <c r="A30" s="3"/>
      <c r="B30" s="3"/>
      <c r="C30" s="35">
        <v>2013</v>
      </c>
      <c r="D30" s="60">
        <v>0.05</v>
      </c>
      <c r="E30" s="59"/>
      <c r="F30" s="61">
        <v>0.075</v>
      </c>
      <c r="G30" s="62"/>
      <c r="H30" s="60">
        <v>0.08</v>
      </c>
      <c r="I30" s="59"/>
      <c r="J30" s="60">
        <v>0.09</v>
      </c>
      <c r="K30" s="59"/>
      <c r="L30" s="60">
        <v>0.1</v>
      </c>
      <c r="M30" s="59"/>
      <c r="N30" s="60">
        <v>0.12</v>
      </c>
      <c r="O30" s="59"/>
      <c r="P30" s="58" t="s">
        <v>1</v>
      </c>
      <c r="Q30" s="59"/>
      <c r="R30" s="4" t="s">
        <v>3</v>
      </c>
    </row>
    <row r="31" spans="1:18" ht="12" thickTop="1">
      <c r="A31" s="11" t="s">
        <v>4</v>
      </c>
      <c r="B31" s="11" t="s">
        <v>29</v>
      </c>
      <c r="C31" s="39">
        <v>0.149</v>
      </c>
      <c r="D31" s="26">
        <f>R31+(R31*5/100)</f>
        <v>0.15645</v>
      </c>
      <c r="E31" s="6">
        <f>P31*D31</f>
        <v>26252.46645</v>
      </c>
      <c r="F31" s="15">
        <f>R31+(R31*7.5/100)</f>
        <v>0.16017499999999998</v>
      </c>
      <c r="G31" s="6">
        <f>F31*P31</f>
        <v>26877.525175</v>
      </c>
      <c r="H31" s="15">
        <f>R31+(R31*8/100)</f>
        <v>0.16092</v>
      </c>
      <c r="I31" s="8">
        <f>P31*H31</f>
        <v>27002.536920000002</v>
      </c>
      <c r="J31" s="15">
        <f>R31+(R31*9/100)</f>
        <v>0.16241</v>
      </c>
      <c r="K31" s="8">
        <f>J31*P31</f>
        <v>27252.56041</v>
      </c>
      <c r="L31" s="15">
        <f>R31+(R31*10/100)</f>
        <v>0.1639</v>
      </c>
      <c r="M31" s="8">
        <f>L31*P31</f>
        <v>27502.583899999998</v>
      </c>
      <c r="N31" s="51">
        <f>R31+(R31*12/100)</f>
        <v>0.16688</v>
      </c>
      <c r="O31" s="8">
        <f>N31*P31</f>
        <v>28002.63088</v>
      </c>
      <c r="P31" s="56">
        <v>167801</v>
      </c>
      <c r="Q31" s="16"/>
      <c r="R31" s="39">
        <v>0.149</v>
      </c>
    </row>
    <row r="32" spans="1:18" ht="11.25">
      <c r="A32" s="11" t="s">
        <v>8</v>
      </c>
      <c r="B32" s="50" t="s">
        <v>30</v>
      </c>
      <c r="C32" s="39">
        <v>0.149</v>
      </c>
      <c r="D32" s="26">
        <f>R32+(R32*5/100)</f>
        <v>0.15645</v>
      </c>
      <c r="E32" s="6">
        <f>P32*D32</f>
        <v>15.645000000000001</v>
      </c>
      <c r="F32" s="15">
        <f>R32+(R32*7.5/100)</f>
        <v>0.16017499999999998</v>
      </c>
      <c r="G32" s="6">
        <f>F32*P32</f>
        <v>16.0175</v>
      </c>
      <c r="H32" s="15">
        <f>R32+(R32*8/100)</f>
        <v>0.16092</v>
      </c>
      <c r="I32" s="23">
        <f>H32*P32</f>
        <v>16.092000000000002</v>
      </c>
      <c r="J32" s="15">
        <f>R32+(R32*9/100)</f>
        <v>0.16241</v>
      </c>
      <c r="K32" s="8">
        <f>J32*P32</f>
        <v>16.241</v>
      </c>
      <c r="L32" s="15">
        <f>R32+(R32*10/100)</f>
        <v>0.1639</v>
      </c>
      <c r="M32" s="8">
        <f>L32*P32</f>
        <v>16.39</v>
      </c>
      <c r="N32" s="51">
        <f>R32+(R32*12/100)</f>
        <v>0.16688</v>
      </c>
      <c r="O32" s="8">
        <f>N32*P32</f>
        <v>16.688</v>
      </c>
      <c r="P32" s="56">
        <v>100</v>
      </c>
      <c r="Q32" s="16"/>
      <c r="R32" s="39">
        <v>0.149</v>
      </c>
    </row>
    <row r="33" spans="1:18" ht="11.25">
      <c r="A33" s="11" t="s">
        <v>8</v>
      </c>
      <c r="B33" s="50" t="s">
        <v>34</v>
      </c>
      <c r="C33" s="39">
        <v>0.636</v>
      </c>
      <c r="D33" s="26">
        <f>R33+(R33*5/100)</f>
        <v>0.6678000000000001</v>
      </c>
      <c r="E33" s="6">
        <f>P33*D33</f>
        <v>750.6072</v>
      </c>
      <c r="F33" s="15">
        <f>R33+(R33*7.5/100)</f>
        <v>0.6837</v>
      </c>
      <c r="G33" s="6">
        <f>F33*P33</f>
        <v>768.4788</v>
      </c>
      <c r="H33" s="15">
        <f>R33+(R33*8/100)</f>
        <v>0.68688</v>
      </c>
      <c r="I33" s="23">
        <f>H33*P33</f>
        <v>772.05312</v>
      </c>
      <c r="J33" s="15">
        <f>R33+(R33*9/100)</f>
        <v>0.69324</v>
      </c>
      <c r="K33" s="8">
        <f>J33*P33</f>
        <v>779.2017599999999</v>
      </c>
      <c r="L33" s="15">
        <f>R33+(R33*10/100)</f>
        <v>0.6996</v>
      </c>
      <c r="M33" s="8">
        <f>L33*P33</f>
        <v>786.3504</v>
      </c>
      <c r="N33" s="51">
        <f>R33+(R33*12/100)</f>
        <v>0.7123200000000001</v>
      </c>
      <c r="O33" s="8">
        <f>N33*P33</f>
        <v>800.64768</v>
      </c>
      <c r="P33" s="56">
        <v>1124</v>
      </c>
      <c r="Q33" s="16"/>
      <c r="R33" s="39">
        <v>0.636</v>
      </c>
    </row>
    <row r="34" spans="1:18" ht="11.25">
      <c r="A34" s="11" t="s">
        <v>8</v>
      </c>
      <c r="B34" s="50" t="s">
        <v>35</v>
      </c>
      <c r="C34" s="39">
        <v>1.49</v>
      </c>
      <c r="D34" s="26">
        <f>R34+(R34*5/100)</f>
        <v>1.5645</v>
      </c>
      <c r="E34" s="6">
        <f>P34*D34</f>
        <v>15.645</v>
      </c>
      <c r="F34" s="7">
        <f>R34+(R34*7.5/100)</f>
        <v>1.60175</v>
      </c>
      <c r="G34" s="6">
        <f>F34*P34</f>
        <v>16.0175</v>
      </c>
      <c r="H34" s="7">
        <f>R34+(R34*8/100)</f>
        <v>1.6092</v>
      </c>
      <c r="I34" s="23">
        <f>H34*P34</f>
        <v>16.092</v>
      </c>
      <c r="J34" s="7">
        <f>R34+(R34*9/100)</f>
        <v>1.6240999999999999</v>
      </c>
      <c r="K34" s="8">
        <f>J34*P34</f>
        <v>16.241</v>
      </c>
      <c r="L34" s="7">
        <f>R34+(R34*10/100)</f>
        <v>1.639</v>
      </c>
      <c r="M34" s="8">
        <f>L34*P34</f>
        <v>16.39</v>
      </c>
      <c r="N34" s="52">
        <f>R34+(R34*12/100)</f>
        <v>1.6688</v>
      </c>
      <c r="O34" s="8">
        <f>N34*P34</f>
        <v>16.688000000000002</v>
      </c>
      <c r="P34" s="56">
        <v>10</v>
      </c>
      <c r="Q34" s="16"/>
      <c r="R34" s="39">
        <v>1.49</v>
      </c>
    </row>
    <row r="35" spans="5:15" ht="11.25">
      <c r="E35" s="33">
        <f>SUM(E31:E34)</f>
        <v>27034.36365</v>
      </c>
      <c r="F35" s="40"/>
      <c r="G35" s="33">
        <f>SUM(G31:G34)</f>
        <v>27678.038975000003</v>
      </c>
      <c r="H35" s="40"/>
      <c r="I35" s="34">
        <f>SUM(I31:I34)</f>
        <v>27806.774040000004</v>
      </c>
      <c r="J35" s="40"/>
      <c r="K35" s="34">
        <f>SUM(K31:K34)</f>
        <v>28064.24417</v>
      </c>
      <c r="L35" s="40"/>
      <c r="M35" s="34">
        <f>SUM(M31:M34)</f>
        <v>28321.714299999996</v>
      </c>
      <c r="N35" s="40"/>
      <c r="O35" s="34">
        <f>SUM(O31:O34)</f>
        <v>28836.65456</v>
      </c>
    </row>
    <row r="36" spans="5:15" ht="11.25">
      <c r="E36" s="24"/>
      <c r="F36" s="2"/>
      <c r="G36" s="24"/>
      <c r="H36" s="2"/>
      <c r="I36" s="25"/>
      <c r="J36" s="2"/>
      <c r="K36" s="25"/>
      <c r="L36" s="2"/>
      <c r="M36" s="25"/>
      <c r="N36" s="2"/>
      <c r="O36" s="25"/>
    </row>
    <row r="37" spans="1:15" ht="11.25">
      <c r="A37" s="37" t="s">
        <v>31</v>
      </c>
      <c r="B37" s="37"/>
      <c r="C37" s="41">
        <v>628243</v>
      </c>
      <c r="D37" s="41"/>
      <c r="E37" s="42">
        <f>E15+E26+E35</f>
        <v>658653.600237346</v>
      </c>
      <c r="F37" s="40"/>
      <c r="G37" s="42">
        <f>G15+G26+G35</f>
        <v>672356.842522759</v>
      </c>
      <c r="H37" s="42"/>
      <c r="I37" s="43">
        <f>I35+I26+I15</f>
        <v>677560.326162592</v>
      </c>
      <c r="J37" s="42"/>
      <c r="K37" s="42">
        <f>K35+K26+K15</f>
        <v>683843.305245116</v>
      </c>
      <c r="L37" s="42"/>
      <c r="M37" s="42">
        <f>M35+M26+M15</f>
        <v>690126.28432764</v>
      </c>
      <c r="N37" s="42"/>
      <c r="O37" s="42">
        <f>O35+O26+O15</f>
        <v>702692.242492688</v>
      </c>
    </row>
  </sheetData>
  <sheetProtection/>
  <mergeCells count="20">
    <mergeCell ref="L4:M4"/>
    <mergeCell ref="N4:O4"/>
    <mergeCell ref="D4:E4"/>
    <mergeCell ref="F4:G4"/>
    <mergeCell ref="H4:I4"/>
    <mergeCell ref="J4:K4"/>
    <mergeCell ref="H17:I17"/>
    <mergeCell ref="J17:K17"/>
    <mergeCell ref="L17:M17"/>
    <mergeCell ref="N17:O17"/>
    <mergeCell ref="P17:Q17"/>
    <mergeCell ref="D30:E30"/>
    <mergeCell ref="F30:G30"/>
    <mergeCell ref="H30:I30"/>
    <mergeCell ref="J30:K30"/>
    <mergeCell ref="L30:M30"/>
    <mergeCell ref="N30:O30"/>
    <mergeCell ref="P30:Q30"/>
    <mergeCell ref="D17:E17"/>
    <mergeCell ref="F17:G17"/>
  </mergeCells>
  <printOptions/>
  <pageMargins left="0.5905511811023623" right="0.3937007874015748" top="0.984251968503937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Mesto Zlaté Moravce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kordosova</dc:creator>
  <cp:keywords/>
  <dc:description/>
  <cp:lastModifiedBy>Horvat Marek</cp:lastModifiedBy>
  <cp:lastPrinted>2013-12-02T10:57:08Z</cp:lastPrinted>
  <dcterms:created xsi:type="dcterms:W3CDTF">2011-12-15T08:54:50Z</dcterms:created>
  <dcterms:modified xsi:type="dcterms:W3CDTF">2013-12-02T10:58:11Z</dcterms:modified>
  <cp:category/>
  <cp:version/>
  <cp:contentType/>
  <cp:contentStatus/>
</cp:coreProperties>
</file>